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TrudyTan</author>
    <author>SAAG Oil And Gas Sdn .Bhd</author>
  </authors>
  <commentList>
    <comment ref="I105" authorId="0">
      <text>
        <r>
          <rPr>
            <b/>
            <sz val="8"/>
            <rFont val="Tahoma"/>
            <family val="0"/>
          </rPr>
          <t>TrudyTan:</t>
        </r>
        <r>
          <rPr>
            <sz val="8"/>
            <rFont val="Tahoma"/>
            <family val="0"/>
          </rPr>
          <t xml:space="preserve">
Minused out amount due from F/saag of  which is netted off against amt due to assoc. company</t>
        </r>
      </text>
    </comment>
    <comment ref="I111" authorId="1">
      <text>
        <r>
          <rPr>
            <sz val="8"/>
            <rFont val="Tahoma"/>
            <family val="0"/>
          </rPr>
          <t>Excludes LT portion of HP separately disclosed below.</t>
        </r>
      </text>
    </comment>
  </commentList>
</comments>
</file>

<file path=xl/sharedStrings.xml><?xml version="1.0" encoding="utf-8"?>
<sst xmlns="http://schemas.openxmlformats.org/spreadsheetml/2006/main" count="145" uniqueCount="104">
  <si>
    <t>QUARTERLY REPORT</t>
  </si>
  <si>
    <t xml:space="preserve">Quarterly report on consolidated results for the financial quarter ended 31 December 2001 </t>
  </si>
  <si>
    <t>The figures have been audited.</t>
  </si>
  <si>
    <t>CONSOLIDATED INCOME STATEMENT</t>
  </si>
  <si>
    <t>Individual Quarter</t>
  </si>
  <si>
    <t>Cumulative Quarter</t>
  </si>
  <si>
    <t xml:space="preserve">Current </t>
  </si>
  <si>
    <t>Preceding Year</t>
  </si>
  <si>
    <t xml:space="preserve">Year </t>
  </si>
  <si>
    <t xml:space="preserve">Corresponding </t>
  </si>
  <si>
    <t>Quarter</t>
  </si>
  <si>
    <t>31 Dec 2001</t>
  </si>
  <si>
    <t>31 Dec 2000</t>
  </si>
  <si>
    <t>RM'000</t>
  </si>
  <si>
    <t>1 (a)</t>
  </si>
  <si>
    <t>Revenue</t>
  </si>
  <si>
    <t xml:space="preserve">   (b)</t>
  </si>
  <si>
    <t>Investment income</t>
  </si>
  <si>
    <t>-</t>
  </si>
  <si>
    <t xml:space="preserve">   (c)</t>
  </si>
  <si>
    <t>Other income</t>
  </si>
  <si>
    <t>2 (a)</t>
  </si>
  <si>
    <t>Profit/(loss) before finance cost, depreciation</t>
  </si>
  <si>
    <t>and amortisation, exceptional items, income</t>
  </si>
  <si>
    <t>tax, minority interest and extraordinary items</t>
  </si>
  <si>
    <t>Finance cost</t>
  </si>
  <si>
    <t>Depreciation and amortisation</t>
  </si>
  <si>
    <t>(d)</t>
  </si>
  <si>
    <t>Exceptional Item</t>
  </si>
  <si>
    <t xml:space="preserve">   (e)</t>
  </si>
  <si>
    <t>Profit/ (loss) before income tax,</t>
  </si>
  <si>
    <t>minority interests and extraordinary items</t>
  </si>
  <si>
    <t xml:space="preserve">   (f) </t>
  </si>
  <si>
    <t>Share of profits and losses of associated</t>
  </si>
  <si>
    <t>companies</t>
  </si>
  <si>
    <t xml:space="preserve">   (g)</t>
  </si>
  <si>
    <t>Profit / (loss) before income tax, minority</t>
  </si>
  <si>
    <t>interests and extraordinary items</t>
  </si>
  <si>
    <t xml:space="preserve">   (h)</t>
  </si>
  <si>
    <t>Income tax</t>
  </si>
  <si>
    <t xml:space="preserve">   (i)</t>
  </si>
  <si>
    <t>(i)   Profit / (loss) after income tax</t>
  </si>
  <si>
    <t xml:space="preserve">      before deducting minority interest</t>
  </si>
  <si>
    <t>(ii)  Less minority interests</t>
  </si>
  <si>
    <t xml:space="preserve">  (k)</t>
  </si>
  <si>
    <t xml:space="preserve">Net profit / (loss) from ordinary activities </t>
  </si>
  <si>
    <t>attributable to members of the company</t>
  </si>
  <si>
    <t xml:space="preserve">Current Year </t>
  </si>
  <si>
    <t>Current Year</t>
  </si>
  <si>
    <t>To Date</t>
  </si>
  <si>
    <t xml:space="preserve">  (l)</t>
  </si>
  <si>
    <t>(i)   Extraordinary items</t>
  </si>
  <si>
    <t>(iii) Extraordinary items attributable to</t>
  </si>
  <si>
    <t xml:space="preserve">      members of the company</t>
  </si>
  <si>
    <t xml:space="preserve">  (m)</t>
  </si>
  <si>
    <t>Net profit / (loss) attributable to members</t>
  </si>
  <si>
    <t>of the company</t>
  </si>
  <si>
    <t>Earnings per share based on 2(m) above after</t>
  </si>
  <si>
    <t>deducting any provision for preference</t>
  </si>
  <si>
    <t>dividends, if any:-</t>
  </si>
  <si>
    <t>(i)  Basic (based on 16,000,000</t>
  </si>
  <si>
    <t xml:space="preserve">     ordinary shares) (sen)</t>
  </si>
  <si>
    <t>(ii) Fully diluted (based on 16,000,000</t>
  </si>
  <si>
    <t>N/A</t>
  </si>
  <si>
    <t>Note:</t>
  </si>
  <si>
    <t xml:space="preserve">Minority Interests </t>
  </si>
  <si>
    <t>1st Quarter ended 31 March 2001</t>
  </si>
  <si>
    <t>2nd Quarter ended 30 June 2001</t>
  </si>
  <si>
    <t>3rd Quarter ended 30 September 2001</t>
  </si>
  <si>
    <t>4th Quarter ended 31 December 2001</t>
  </si>
  <si>
    <t>CONSOLIDATED BALANCE SHEET</t>
  </si>
  <si>
    <t>As at end of</t>
  </si>
  <si>
    <t>As at preceding</t>
  </si>
  <si>
    <t>Current Quarter</t>
  </si>
  <si>
    <t>Financial Year End</t>
  </si>
  <si>
    <t>31 December 2000</t>
  </si>
  <si>
    <t>Property, Plant and Equipment</t>
  </si>
  <si>
    <t>Investment in Associated Companies</t>
  </si>
  <si>
    <t>Long Term Investments</t>
  </si>
  <si>
    <t>Current Assets</t>
  </si>
  <si>
    <t xml:space="preserve">   Inventories</t>
  </si>
  <si>
    <t xml:space="preserve">   Trade Receivables</t>
  </si>
  <si>
    <t xml:space="preserve">   Cash</t>
  </si>
  <si>
    <t xml:space="preserve">   Other Receivables and Prepaid Expenses</t>
  </si>
  <si>
    <t>Current Liabilities</t>
  </si>
  <si>
    <t xml:space="preserve">   Trade Payables</t>
  </si>
  <si>
    <t xml:space="preserve">   Other Payables</t>
  </si>
  <si>
    <t xml:space="preserve">   Short Term Borrowings</t>
  </si>
  <si>
    <t xml:space="preserve">   Provision for taxation</t>
  </si>
  <si>
    <t xml:space="preserve">  Proposed Dividends</t>
  </si>
  <si>
    <t xml:space="preserve">   Amount Owing to Associated Company</t>
  </si>
  <si>
    <t>Net current assets</t>
  </si>
  <si>
    <t>Shareholders' Funds</t>
  </si>
  <si>
    <t>Share Capital</t>
  </si>
  <si>
    <t>Reserves</t>
  </si>
  <si>
    <t xml:space="preserve">   Capital Reserve</t>
  </si>
  <si>
    <t xml:space="preserve">   Retained Profit</t>
  </si>
  <si>
    <t xml:space="preserve">   Exchange Reserve</t>
  </si>
  <si>
    <t>Minority Interests</t>
  </si>
  <si>
    <t>Long Term Borrowings</t>
  </si>
  <si>
    <t>Deferred Taxation</t>
  </si>
  <si>
    <t>Net tangible assets per share (RM)</t>
  </si>
  <si>
    <t xml:space="preserve">Please note that the minority interest figure for the quarter ended 30 September 2001 should read RM10,000 and not RM3,000 </t>
  </si>
  <si>
    <t>as stated in the third quarter announcement.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</si>
</sst>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Alignment="1">
      <alignment horizontal="right"/>
    </xf>
    <xf numFmtId="38" fontId="1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38" fontId="1" fillId="0" borderId="0" xfId="0" applyNumberFormat="1" applyFont="1" applyAlignment="1" quotePrefix="1">
      <alignment horizontal="right"/>
    </xf>
    <xf numFmtId="38" fontId="0" fillId="0" borderId="1" xfId="0" applyNumberFormat="1" applyFont="1" applyBorder="1" applyAlignment="1">
      <alignment horizontal="right"/>
    </xf>
    <xf numFmtId="38" fontId="0" fillId="0" borderId="0" xfId="0" applyNumberFormat="1" applyFont="1" applyBorder="1" applyAlignment="1">
      <alignment horizontal="right"/>
    </xf>
    <xf numFmtId="43" fontId="0" fillId="0" borderId="1" xfId="15" applyFont="1" applyBorder="1" applyAlignment="1">
      <alignment horizontal="right"/>
    </xf>
    <xf numFmtId="43" fontId="0" fillId="0" borderId="0" xfId="15" applyFont="1" applyAlignment="1">
      <alignment horizontal="right"/>
    </xf>
    <xf numFmtId="38" fontId="0" fillId="0" borderId="2" xfId="0" applyNumberFormat="1" applyFont="1" applyBorder="1" applyAlignment="1">
      <alignment horizontal="right"/>
    </xf>
    <xf numFmtId="38" fontId="0" fillId="0" borderId="3" xfId="0" applyNumberFormat="1" applyFont="1" applyBorder="1" applyAlignment="1">
      <alignment horizontal="right"/>
    </xf>
    <xf numFmtId="38" fontId="0" fillId="0" borderId="0" xfId="0" applyNumberFormat="1" applyFont="1" applyFill="1" applyAlignment="1">
      <alignment horizontal="right"/>
    </xf>
    <xf numFmtId="43" fontId="0" fillId="0" borderId="0" xfId="15" applyFont="1" applyBorder="1" applyAlignment="1">
      <alignment horizontal="right"/>
    </xf>
    <xf numFmtId="43" fontId="0" fillId="0" borderId="2" xfId="15" applyFont="1" applyBorder="1" applyAlignment="1">
      <alignment horizontal="right"/>
    </xf>
    <xf numFmtId="40" fontId="0" fillId="0" borderId="1" xfId="0" applyNumberFormat="1" applyFont="1" applyBorder="1" applyAlignment="1">
      <alignment horizontal="right"/>
    </xf>
    <xf numFmtId="40" fontId="0" fillId="0" borderId="0" xfId="0" applyNumberFormat="1" applyFont="1" applyBorder="1" applyAlignment="1">
      <alignment horizontal="right"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horizontal="right"/>
    </xf>
    <xf numFmtId="38" fontId="2" fillId="0" borderId="4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 horizontal="right"/>
    </xf>
    <xf numFmtId="38" fontId="6" fillId="0" borderId="0" xfId="0" applyNumberFormat="1" applyFont="1" applyAlignment="1">
      <alignment/>
    </xf>
    <xf numFmtId="38" fontId="0" fillId="0" borderId="5" xfId="0" applyNumberFormat="1" applyFont="1" applyBorder="1" applyAlignment="1">
      <alignment horizontal="right"/>
    </xf>
    <xf numFmtId="38" fontId="0" fillId="0" borderId="6" xfId="0" applyNumberFormat="1" applyFont="1" applyBorder="1" applyAlignment="1">
      <alignment horizontal="right"/>
    </xf>
    <xf numFmtId="38" fontId="0" fillId="0" borderId="7" xfId="0" applyNumberFormat="1" applyFont="1" applyBorder="1" applyAlignment="1">
      <alignment horizontal="right"/>
    </xf>
    <xf numFmtId="38" fontId="0" fillId="0" borderId="6" xfId="0" applyNumberFormat="1" applyFont="1" applyFill="1" applyBorder="1" applyAlignment="1">
      <alignment horizontal="right"/>
    </xf>
    <xf numFmtId="43" fontId="0" fillId="0" borderId="6" xfId="15" applyFont="1" applyBorder="1" applyAlignment="1">
      <alignment horizontal="right"/>
    </xf>
    <xf numFmtId="38" fontId="0" fillId="0" borderId="7" xfId="0" applyNumberFormat="1" applyFont="1" applyFill="1" applyBorder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38" fontId="0" fillId="0" borderId="8" xfId="0" applyNumberFormat="1" applyFont="1" applyBorder="1" applyAlignment="1">
      <alignment horizontal="right"/>
    </xf>
    <xf numFmtId="38" fontId="0" fillId="0" borderId="4" xfId="0" applyNumberFormat="1" applyFont="1" applyBorder="1" applyAlignment="1">
      <alignment horizontal="right"/>
    </xf>
    <xf numFmtId="40" fontId="0" fillId="0" borderId="1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1\Q3\3rd%20quarter%20financial%20results%2030%20Sept%202001%20v.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1\consol%20Dec01%20v.2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Consolidation\2000\SAAG%20conso-2000.auditedv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Quarterly%20Results\2001\Q2\consol%20June%2001%20v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uncement"/>
      <sheetName val="Provisions Made"/>
      <sheetName val="Adjustments outstanding"/>
    </sheetNames>
    <sheetDataSet>
      <sheetData sheetId="0">
        <row r="14">
          <cell r="G14">
            <v>37107.0743</v>
          </cell>
          <cell r="I14">
            <v>41674</v>
          </cell>
        </row>
        <row r="18">
          <cell r="G18">
            <v>803.4783</v>
          </cell>
          <cell r="I18">
            <v>1527</v>
          </cell>
        </row>
        <row r="23">
          <cell r="I23">
            <v>1970</v>
          </cell>
        </row>
        <row r="25">
          <cell r="I25">
            <v>-163</v>
          </cell>
        </row>
        <row r="27">
          <cell r="G27">
            <v>-690.0048400000001</v>
          </cell>
          <cell r="I27">
            <v>-633</v>
          </cell>
        </row>
        <row r="36">
          <cell r="I36">
            <v>370</v>
          </cell>
        </row>
        <row r="41">
          <cell r="I41">
            <v>-757</v>
          </cell>
        </row>
        <row r="46">
          <cell r="I46">
            <v>18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seas"/>
      <sheetName val="Consol"/>
      <sheetName val="Segmental"/>
      <sheetName val="Detail Consol"/>
      <sheetName val="Tax pyb"/>
      <sheetName val="consol adj."/>
      <sheetName val="MI"/>
      <sheetName val="Exchange Reserve"/>
      <sheetName val="Interco"/>
    </sheetNames>
    <sheetDataSet>
      <sheetData sheetId="1">
        <row r="42">
          <cell r="V42">
            <v>5788142.2</v>
          </cell>
        </row>
        <row r="45">
          <cell r="V45">
            <v>1386881</v>
          </cell>
        </row>
        <row r="46">
          <cell r="V46">
            <v>60000</v>
          </cell>
        </row>
        <row r="49">
          <cell r="V49">
            <v>7449933.300000001</v>
          </cell>
        </row>
        <row r="82">
          <cell r="V82">
            <v>1089600.3959999997</v>
          </cell>
        </row>
        <row r="84">
          <cell r="V84">
            <v>840000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SO"/>
      <sheetName val="CONSO ADJUSTMENTS"/>
      <sheetName val="Sheet1"/>
      <sheetName val="Sheet2"/>
      <sheetName val="Sheet3"/>
    </sheetNames>
    <sheetDataSet>
      <sheetData sheetId="0">
        <row r="78">
          <cell r="S78">
            <v>6924005.281300001</v>
          </cell>
        </row>
        <row r="81">
          <cell r="S81">
            <v>1352276</v>
          </cell>
        </row>
        <row r="82">
          <cell r="S82">
            <v>60000</v>
          </cell>
        </row>
        <row r="114">
          <cell r="S114">
            <v>16000000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Adjustments"/>
      <sheetName val="Overseas"/>
      <sheetName val="consol adj."/>
      <sheetName val="Exchange Reserve"/>
      <sheetName val="Interco"/>
    </sheetNames>
    <sheetDataSet>
      <sheetData sheetId="0">
        <row r="79">
          <cell r="T79">
            <v>16000000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workbookViewId="0" topLeftCell="A38">
      <selection activeCell="C54" sqref="C54"/>
    </sheetView>
  </sheetViews>
  <sheetFormatPr defaultColWidth="9.140625" defaultRowHeight="12.75"/>
  <cols>
    <col min="1" max="1" width="4.7109375" style="0" customWidth="1"/>
    <col min="2" max="2" width="39.421875" style="0" bestFit="1" customWidth="1"/>
    <col min="3" max="3" width="11.57421875" style="0" bestFit="1" customWidth="1"/>
    <col min="4" max="4" width="3.140625" style="0" customWidth="1"/>
    <col min="5" max="5" width="15.28125" style="0" bestFit="1" customWidth="1"/>
    <col min="6" max="6" width="3.00390625" style="0" customWidth="1"/>
    <col min="7" max="7" width="13.140625" style="0" bestFit="1" customWidth="1"/>
    <col min="8" max="8" width="4.421875" style="0" customWidth="1"/>
    <col min="9" max="9" width="13.140625" style="0" customWidth="1"/>
  </cols>
  <sheetData>
    <row r="1" spans="1:9" ht="12.75">
      <c r="A1" s="1" t="s">
        <v>0</v>
      </c>
      <c r="B1" s="2"/>
      <c r="C1" s="3"/>
      <c r="D1" s="3"/>
      <c r="E1" s="3"/>
      <c r="F1" s="3"/>
      <c r="G1" s="3"/>
      <c r="H1" s="3"/>
      <c r="I1" s="3"/>
    </row>
    <row r="2" spans="1:9" ht="12.75">
      <c r="A2" s="2"/>
      <c r="B2" s="2"/>
      <c r="C2" s="3"/>
      <c r="D2" s="3"/>
      <c r="E2" s="3"/>
      <c r="F2" s="3"/>
      <c r="G2" s="3"/>
      <c r="H2" s="3"/>
      <c r="I2" s="3"/>
    </row>
    <row r="3" spans="1:9" ht="12.75">
      <c r="A3" s="1" t="s">
        <v>1</v>
      </c>
      <c r="B3" s="2"/>
      <c r="C3" s="3"/>
      <c r="D3" s="3"/>
      <c r="E3" s="3"/>
      <c r="F3" s="3"/>
      <c r="G3" s="3"/>
      <c r="H3" s="3"/>
      <c r="I3" s="3"/>
    </row>
    <row r="4" spans="1:9" ht="12.75">
      <c r="A4" s="1" t="s">
        <v>2</v>
      </c>
      <c r="B4" s="2"/>
      <c r="C4" s="3"/>
      <c r="D4" s="3"/>
      <c r="E4" s="3"/>
      <c r="F4" s="3"/>
      <c r="G4" s="3"/>
      <c r="H4" s="3"/>
      <c r="I4" s="3"/>
    </row>
    <row r="5" spans="1:9" ht="12.75">
      <c r="A5" s="2"/>
      <c r="B5" s="2"/>
      <c r="C5" s="3"/>
      <c r="D5" s="3"/>
      <c r="E5" s="3"/>
      <c r="F5" s="3"/>
      <c r="G5" s="3"/>
      <c r="H5" s="3"/>
      <c r="I5" s="3"/>
    </row>
    <row r="6" spans="1:9" ht="12.75">
      <c r="A6" s="1" t="s">
        <v>3</v>
      </c>
      <c r="B6" s="2"/>
      <c r="C6" s="3"/>
      <c r="D6" s="3"/>
      <c r="E6" s="3"/>
      <c r="F6" s="3"/>
      <c r="G6" s="3"/>
      <c r="H6" s="3"/>
      <c r="I6" s="3"/>
    </row>
    <row r="7" spans="1:9" ht="12.75">
      <c r="A7" s="2"/>
      <c r="B7" s="2"/>
      <c r="C7" s="37" t="s">
        <v>4</v>
      </c>
      <c r="D7" s="38"/>
      <c r="E7" s="38"/>
      <c r="F7" s="4"/>
      <c r="G7" s="37" t="s">
        <v>5</v>
      </c>
      <c r="H7" s="37"/>
      <c r="I7" s="39"/>
    </row>
    <row r="8" spans="1:9" ht="12.75">
      <c r="A8" s="2"/>
      <c r="B8" s="2"/>
      <c r="C8" s="4" t="s">
        <v>6</v>
      </c>
      <c r="D8" s="4"/>
      <c r="E8" s="4" t="s">
        <v>7</v>
      </c>
      <c r="F8" s="4"/>
      <c r="G8" s="4" t="s">
        <v>6</v>
      </c>
      <c r="H8" s="4"/>
      <c r="I8" s="4" t="s">
        <v>7</v>
      </c>
    </row>
    <row r="9" spans="1:9" ht="12.75">
      <c r="A9" s="2"/>
      <c r="B9" s="2"/>
      <c r="C9" s="4" t="s">
        <v>8</v>
      </c>
      <c r="D9" s="4"/>
      <c r="E9" s="4" t="s">
        <v>9</v>
      </c>
      <c r="F9" s="4"/>
      <c r="G9" s="4" t="s">
        <v>8</v>
      </c>
      <c r="H9" s="4"/>
      <c r="I9" s="4" t="s">
        <v>9</v>
      </c>
    </row>
    <row r="10" spans="1:9" ht="12.75">
      <c r="A10" s="2"/>
      <c r="B10" s="2"/>
      <c r="C10" s="4" t="s">
        <v>10</v>
      </c>
      <c r="D10" s="4"/>
      <c r="E10" s="4" t="s">
        <v>10</v>
      </c>
      <c r="F10" s="4"/>
      <c r="G10" s="4" t="s">
        <v>10</v>
      </c>
      <c r="H10" s="4"/>
      <c r="I10" s="4" t="s">
        <v>10</v>
      </c>
    </row>
    <row r="11" spans="1:9" ht="12.75">
      <c r="A11" s="2"/>
      <c r="B11" s="2"/>
      <c r="C11" s="6" t="s">
        <v>11</v>
      </c>
      <c r="D11" s="7"/>
      <c r="E11" s="7" t="s">
        <v>12</v>
      </c>
      <c r="F11" s="7"/>
      <c r="G11" s="7" t="s">
        <v>11</v>
      </c>
      <c r="H11" s="7"/>
      <c r="I11" s="7" t="s">
        <v>12</v>
      </c>
    </row>
    <row r="12" spans="1:9" ht="12.75">
      <c r="A12" s="2"/>
      <c r="B12" s="2"/>
      <c r="C12" s="4" t="s">
        <v>13</v>
      </c>
      <c r="D12" s="4"/>
      <c r="E12" s="4" t="s">
        <v>13</v>
      </c>
      <c r="F12" s="4"/>
      <c r="G12" s="4" t="s">
        <v>13</v>
      </c>
      <c r="H12" s="4"/>
      <c r="I12" s="4" t="s">
        <v>13</v>
      </c>
    </row>
    <row r="13" spans="1:9" ht="12.75">
      <c r="A13" s="2"/>
      <c r="B13" s="2"/>
      <c r="C13" s="3"/>
      <c r="D13" s="3"/>
      <c r="E13" s="3"/>
      <c r="F13" s="3"/>
      <c r="G13" s="3"/>
      <c r="H13" s="3"/>
      <c r="I13" s="3"/>
    </row>
    <row r="14" spans="1:9" ht="13.5" thickBot="1">
      <c r="A14" s="2" t="s">
        <v>14</v>
      </c>
      <c r="B14" s="2" t="s">
        <v>15</v>
      </c>
      <c r="C14" s="8">
        <f>G14-'[1]Announcement'!$G$14</f>
        <v>26625.9257</v>
      </c>
      <c r="D14" s="9"/>
      <c r="E14" s="8">
        <f>I14-'[1]Announcement'!$I$14</f>
        <v>13701</v>
      </c>
      <c r="F14" s="9"/>
      <c r="G14" s="8">
        <v>63733</v>
      </c>
      <c r="H14" s="9"/>
      <c r="I14" s="8">
        <v>55375</v>
      </c>
    </row>
    <row r="15" spans="1:9" ht="13.5" thickTop="1">
      <c r="A15" s="2"/>
      <c r="B15" s="2"/>
      <c r="C15" s="3"/>
      <c r="D15" s="3"/>
      <c r="E15" s="3"/>
      <c r="F15" s="3"/>
      <c r="G15" s="3"/>
      <c r="H15" s="3"/>
      <c r="I15" s="3"/>
    </row>
    <row r="16" spans="1:9" ht="13.5" thickBot="1">
      <c r="A16" s="2" t="s">
        <v>16</v>
      </c>
      <c r="B16" s="2" t="s">
        <v>17</v>
      </c>
      <c r="C16" s="10">
        <v>0</v>
      </c>
      <c r="D16" s="9"/>
      <c r="E16" s="8" t="s">
        <v>18</v>
      </c>
      <c r="F16" s="9"/>
      <c r="G16" s="10">
        <v>0</v>
      </c>
      <c r="H16" s="9"/>
      <c r="I16" s="8" t="s">
        <v>18</v>
      </c>
    </row>
    <row r="17" spans="1:9" ht="13.5" thickTop="1">
      <c r="A17" s="2"/>
      <c r="B17" s="2"/>
      <c r="C17" s="3"/>
      <c r="D17" s="3"/>
      <c r="E17" s="3"/>
      <c r="F17" s="3"/>
      <c r="G17" s="3"/>
      <c r="H17" s="3"/>
      <c r="I17" s="3"/>
    </row>
    <row r="18" spans="1:9" ht="13.5" thickBot="1">
      <c r="A18" s="2" t="s">
        <v>19</v>
      </c>
      <c r="B18" s="2" t="s">
        <v>20</v>
      </c>
      <c r="C18" s="8">
        <f>G18-'[1]Announcement'!$G$18</f>
        <v>1091.5217</v>
      </c>
      <c r="D18" s="9"/>
      <c r="E18" s="8">
        <f>I18-'[1]Announcement'!$I$18</f>
        <v>-459</v>
      </c>
      <c r="F18" s="9"/>
      <c r="G18" s="8">
        <v>1895</v>
      </c>
      <c r="H18" s="9"/>
      <c r="I18" s="8">
        <v>1068</v>
      </c>
    </row>
    <row r="19" spans="1:9" ht="13.5" thickTop="1">
      <c r="A19" s="2"/>
      <c r="B19" s="2"/>
      <c r="C19" s="3"/>
      <c r="D19" s="3"/>
      <c r="E19" s="3"/>
      <c r="F19" s="3"/>
      <c r="G19" s="3"/>
      <c r="H19" s="3"/>
      <c r="I19" s="3"/>
    </row>
    <row r="20" spans="1:9" ht="12.75">
      <c r="A20" s="2"/>
      <c r="B20" s="2"/>
      <c r="C20" s="3"/>
      <c r="D20" s="3"/>
      <c r="E20" s="3"/>
      <c r="F20" s="3"/>
      <c r="G20" s="3"/>
      <c r="H20" s="3"/>
      <c r="I20" s="3"/>
    </row>
    <row r="21" spans="1:9" ht="12.75">
      <c r="A21" s="2" t="s">
        <v>21</v>
      </c>
      <c r="B21" s="2" t="s">
        <v>22</v>
      </c>
      <c r="C21" s="3"/>
      <c r="D21" s="3"/>
      <c r="E21" s="3"/>
      <c r="F21" s="3"/>
      <c r="G21" s="3"/>
      <c r="H21" s="3"/>
      <c r="I21" s="3"/>
    </row>
    <row r="22" spans="1:9" ht="12.75">
      <c r="A22" s="2"/>
      <c r="B22" s="2" t="s">
        <v>23</v>
      </c>
      <c r="C22" s="3"/>
      <c r="D22" s="3"/>
      <c r="E22" s="3"/>
      <c r="F22" s="3"/>
      <c r="G22" s="3"/>
      <c r="H22" s="3"/>
      <c r="I22" s="3"/>
    </row>
    <row r="23" spans="1:9" ht="12.75">
      <c r="A23" s="2"/>
      <c r="B23" s="2" t="s">
        <v>24</v>
      </c>
      <c r="C23" s="3">
        <f>2457-1344-349</f>
        <v>764</v>
      </c>
      <c r="D23" s="3"/>
      <c r="E23" s="3">
        <f>I23-'[1]Announcement'!$I$23</f>
        <v>583</v>
      </c>
      <c r="F23" s="3"/>
      <c r="G23" s="3">
        <v>2457</v>
      </c>
      <c r="H23" s="3"/>
      <c r="I23" s="3">
        <f>I33-I25-I27-I29</f>
        <v>2553</v>
      </c>
    </row>
    <row r="24" spans="1:9" ht="12.75">
      <c r="A24" s="2"/>
      <c r="B24" s="2"/>
      <c r="C24" s="3"/>
      <c r="D24" s="3"/>
      <c r="E24" s="3"/>
      <c r="F24" s="3"/>
      <c r="G24" s="3"/>
      <c r="H24" s="3"/>
      <c r="I24" s="3"/>
    </row>
    <row r="25" spans="1:9" ht="12.75">
      <c r="A25" s="2" t="s">
        <v>16</v>
      </c>
      <c r="B25" s="2" t="s">
        <v>25</v>
      </c>
      <c r="C25" s="3">
        <v>-79</v>
      </c>
      <c r="D25" s="3"/>
      <c r="E25" s="3">
        <f>I25-'[1]Announcement'!$I$25</f>
        <v>-69</v>
      </c>
      <c r="F25" s="3"/>
      <c r="G25" s="3">
        <v>-387</v>
      </c>
      <c r="H25" s="3"/>
      <c r="I25" s="3">
        <v>-232</v>
      </c>
    </row>
    <row r="26" spans="1:9" ht="12.75">
      <c r="A26" s="2"/>
      <c r="B26" s="2"/>
      <c r="C26" s="3"/>
      <c r="D26" s="3"/>
      <c r="E26" s="3"/>
      <c r="F26" s="3"/>
      <c r="G26" s="3"/>
      <c r="H26" s="3"/>
      <c r="I26" s="3"/>
    </row>
    <row r="27" spans="1:9" ht="12.75">
      <c r="A27" s="2" t="s">
        <v>19</v>
      </c>
      <c r="B27" s="2" t="s">
        <v>26</v>
      </c>
      <c r="C27" s="3">
        <f>G27-'[1]Announcement'!$G$27-0.4</f>
        <v>-215.39515999999995</v>
      </c>
      <c r="D27" s="3"/>
      <c r="E27" s="3">
        <f>I27-'[1]Announcement'!$I$27</f>
        <v>-229</v>
      </c>
      <c r="F27" s="3"/>
      <c r="G27" s="3">
        <v>-905</v>
      </c>
      <c r="H27" s="3"/>
      <c r="I27" s="3">
        <v>-862</v>
      </c>
    </row>
    <row r="28" spans="1:9" ht="12.75">
      <c r="A28" s="2"/>
      <c r="B28" s="2"/>
      <c r="C28" s="3"/>
      <c r="D28" s="3"/>
      <c r="E28" s="3"/>
      <c r="F28" s="3"/>
      <c r="G28" s="3"/>
      <c r="H28" s="3"/>
      <c r="I28" s="3"/>
    </row>
    <row r="29" spans="1:9" ht="12.75">
      <c r="A29" s="3" t="s">
        <v>27</v>
      </c>
      <c r="B29" s="2" t="s">
        <v>28</v>
      </c>
      <c r="C29" s="11">
        <v>0</v>
      </c>
      <c r="D29" s="3"/>
      <c r="E29" s="11">
        <v>0</v>
      </c>
      <c r="F29" s="3"/>
      <c r="G29" s="11">
        <v>0</v>
      </c>
      <c r="H29" s="3"/>
      <c r="I29" s="11">
        <v>0</v>
      </c>
    </row>
    <row r="30" spans="1:9" ht="12.75">
      <c r="A30" s="2"/>
      <c r="B30" s="2"/>
      <c r="C30" s="12"/>
      <c r="D30" s="3"/>
      <c r="E30" s="3"/>
      <c r="F30" s="3"/>
      <c r="G30" s="12"/>
      <c r="H30" s="3"/>
      <c r="I30" s="3"/>
    </row>
    <row r="31" spans="1:9" ht="12.75">
      <c r="A31" s="2"/>
      <c r="B31" s="2"/>
      <c r="C31" s="3"/>
      <c r="D31" s="9"/>
      <c r="E31" s="13"/>
      <c r="F31" s="9"/>
      <c r="G31" s="9"/>
      <c r="H31" s="9"/>
      <c r="I31" s="13"/>
    </row>
    <row r="32" spans="1:9" ht="12.75">
      <c r="A32" s="2" t="s">
        <v>29</v>
      </c>
      <c r="B32" s="2" t="s">
        <v>30</v>
      </c>
      <c r="C32" s="3"/>
      <c r="D32" s="3"/>
      <c r="E32" s="3"/>
      <c r="F32" s="3"/>
      <c r="G32" s="3"/>
      <c r="H32" s="3"/>
      <c r="I32" s="3"/>
    </row>
    <row r="33" spans="1:9" ht="12.75">
      <c r="A33" s="2"/>
      <c r="B33" s="2" t="s">
        <v>31</v>
      </c>
      <c r="C33" s="14">
        <f>SUM(C23:C29)</f>
        <v>469.6048400000001</v>
      </c>
      <c r="D33" s="3"/>
      <c r="E33" s="3">
        <f>SUM(E23:E27)</f>
        <v>285</v>
      </c>
      <c r="F33" s="3"/>
      <c r="G33" s="3">
        <f>SUM(G23:G30)</f>
        <v>1165</v>
      </c>
      <c r="H33" s="3"/>
      <c r="I33" s="3">
        <f>1691-232</f>
        <v>1459</v>
      </c>
    </row>
    <row r="34" spans="1:9" ht="12.75">
      <c r="A34" s="2"/>
      <c r="B34" s="2"/>
      <c r="C34" s="3"/>
      <c r="D34" s="3"/>
      <c r="E34" s="3"/>
      <c r="F34" s="3"/>
      <c r="G34" s="3"/>
      <c r="H34" s="3"/>
      <c r="I34" s="3"/>
    </row>
    <row r="35" spans="1:9" ht="12.75">
      <c r="A35" s="2" t="s">
        <v>32</v>
      </c>
      <c r="B35" s="2" t="s">
        <v>33</v>
      </c>
      <c r="C35" s="3"/>
      <c r="D35" s="3"/>
      <c r="E35" s="3"/>
      <c r="F35" s="3"/>
      <c r="G35" s="3"/>
      <c r="H35" s="3"/>
      <c r="I35" s="3"/>
    </row>
    <row r="36" spans="1:9" ht="12.75">
      <c r="A36" s="2"/>
      <c r="B36" s="2" t="s">
        <v>34</v>
      </c>
      <c r="C36" s="3">
        <f>G36-439</f>
        <v>94</v>
      </c>
      <c r="D36" s="3"/>
      <c r="E36" s="3">
        <f>I36-'[1]Announcement'!$I$36</f>
        <v>85</v>
      </c>
      <c r="F36" s="3"/>
      <c r="G36" s="3">
        <v>533</v>
      </c>
      <c r="H36" s="3"/>
      <c r="I36" s="3">
        <v>455</v>
      </c>
    </row>
    <row r="37" spans="1:9" ht="12.75">
      <c r="A37" s="2"/>
      <c r="B37" s="2"/>
      <c r="C37" s="12"/>
      <c r="D37" s="3"/>
      <c r="E37" s="3"/>
      <c r="F37" s="3"/>
      <c r="G37" s="12"/>
      <c r="H37" s="3"/>
      <c r="I37" s="3"/>
    </row>
    <row r="38" spans="1:9" ht="12.75">
      <c r="A38" s="2" t="s">
        <v>35</v>
      </c>
      <c r="B38" s="2" t="s">
        <v>36</v>
      </c>
      <c r="C38" s="3"/>
      <c r="D38" s="9"/>
      <c r="E38" s="13"/>
      <c r="F38" s="9"/>
      <c r="G38" s="9"/>
      <c r="H38" s="9"/>
      <c r="I38" s="13"/>
    </row>
    <row r="39" spans="1:9" ht="12.75">
      <c r="A39" s="2"/>
      <c r="B39" s="2" t="s">
        <v>37</v>
      </c>
      <c r="C39" s="3">
        <f>SUM(C33:C36)</f>
        <v>563.6048400000001</v>
      </c>
      <c r="D39" s="3"/>
      <c r="E39" s="3">
        <f>SUM(E33:E37)</f>
        <v>370</v>
      </c>
      <c r="F39" s="3"/>
      <c r="G39" s="3">
        <f>SUM(G33:G36)</f>
        <v>1698</v>
      </c>
      <c r="H39" s="3"/>
      <c r="I39" s="3">
        <f>SUM(I31:I37)</f>
        <v>1914</v>
      </c>
    </row>
    <row r="40" spans="1:9" ht="12.75">
      <c r="A40" s="2"/>
      <c r="B40" s="2"/>
      <c r="C40" s="3"/>
      <c r="D40" s="3"/>
      <c r="E40" s="3"/>
      <c r="F40" s="3"/>
      <c r="G40" s="3"/>
      <c r="H40" s="3"/>
      <c r="I40" s="3"/>
    </row>
    <row r="41" spans="1:9" ht="12.75">
      <c r="A41" s="2" t="s">
        <v>38</v>
      </c>
      <c r="B41" s="2" t="s">
        <v>39</v>
      </c>
      <c r="C41" s="14">
        <f>G41+420</f>
        <v>44</v>
      </c>
      <c r="D41" s="3"/>
      <c r="E41" s="3">
        <f>I41-'[1]Announcement'!$I$41</f>
        <v>116</v>
      </c>
      <c r="F41" s="3"/>
      <c r="G41" s="3">
        <v>-376</v>
      </c>
      <c r="H41" s="3"/>
      <c r="I41" s="3">
        <v>-641</v>
      </c>
    </row>
    <row r="42" spans="1:9" ht="12.75">
      <c r="A42" s="2"/>
      <c r="B42" s="2"/>
      <c r="C42" s="12"/>
      <c r="D42" s="3"/>
      <c r="E42" s="3"/>
      <c r="F42" s="3"/>
      <c r="G42" s="12"/>
      <c r="H42" s="3"/>
      <c r="I42" s="3"/>
    </row>
    <row r="43" spans="1:9" ht="12.75">
      <c r="A43" s="2" t="s">
        <v>40</v>
      </c>
      <c r="B43" s="2" t="s">
        <v>41</v>
      </c>
      <c r="C43" s="3"/>
      <c r="D43" s="9"/>
      <c r="E43" s="13"/>
      <c r="F43" s="9"/>
      <c r="G43" s="9"/>
      <c r="H43" s="9"/>
      <c r="I43" s="13"/>
    </row>
    <row r="44" spans="1:9" ht="12.75">
      <c r="A44" s="2"/>
      <c r="B44" s="2" t="s">
        <v>42</v>
      </c>
      <c r="C44" s="3">
        <f>SUM(C39:C42)</f>
        <v>607.6048400000001</v>
      </c>
      <c r="D44" s="3"/>
      <c r="E44" s="3">
        <f>SUM(E39:E41)</f>
        <v>486</v>
      </c>
      <c r="F44" s="3"/>
      <c r="G44" s="3">
        <f>SUM(G39:G41)</f>
        <v>1322</v>
      </c>
      <c r="H44" s="3"/>
      <c r="I44" s="3">
        <f>SUM(I39:I41)</f>
        <v>1273</v>
      </c>
    </row>
    <row r="45" spans="1:9" ht="12.75">
      <c r="A45" s="2"/>
      <c r="B45" s="2"/>
      <c r="C45" s="3"/>
      <c r="D45" s="3"/>
      <c r="E45" s="3"/>
      <c r="F45" s="3"/>
      <c r="G45" s="3"/>
      <c r="H45" s="3"/>
      <c r="I45" s="3"/>
    </row>
    <row r="46" spans="1:9" ht="12.75">
      <c r="A46" s="2"/>
      <c r="B46" s="2" t="s">
        <v>43</v>
      </c>
      <c r="C46" s="14">
        <f>G46-59</f>
        <v>218</v>
      </c>
      <c r="D46" s="3"/>
      <c r="E46" s="3">
        <f>I46-'[1]Announcement'!$I$46</f>
        <v>181</v>
      </c>
      <c r="F46" s="3"/>
      <c r="G46" s="3">
        <v>277</v>
      </c>
      <c r="H46" s="3"/>
      <c r="I46" s="3">
        <v>199</v>
      </c>
    </row>
    <row r="47" spans="1:9" ht="12.75">
      <c r="A47" s="2"/>
      <c r="B47" s="2"/>
      <c r="C47" s="12"/>
      <c r="D47" s="3"/>
      <c r="E47" s="3"/>
      <c r="F47" s="3"/>
      <c r="G47" s="12"/>
      <c r="H47" s="3"/>
      <c r="I47" s="3"/>
    </row>
    <row r="48" spans="1:9" ht="12.75">
      <c r="A48" s="2" t="s">
        <v>44</v>
      </c>
      <c r="B48" s="2" t="s">
        <v>45</v>
      </c>
      <c r="C48" s="3"/>
      <c r="D48" s="9"/>
      <c r="E48" s="13"/>
      <c r="F48" s="9"/>
      <c r="G48" s="9"/>
      <c r="H48" s="9"/>
      <c r="I48" s="13"/>
    </row>
    <row r="49" spans="1:9" ht="13.5" thickBot="1">
      <c r="A49" s="2"/>
      <c r="B49" s="2" t="s">
        <v>46</v>
      </c>
      <c r="C49" s="8">
        <f>SUM(C44:C46)</f>
        <v>825.6048400000001</v>
      </c>
      <c r="D49" s="9"/>
      <c r="E49" s="8">
        <f>SUM(E44:E46)</f>
        <v>667</v>
      </c>
      <c r="F49" s="9"/>
      <c r="G49" s="8">
        <f>SUM(G44:G47)</f>
        <v>1599</v>
      </c>
      <c r="H49" s="9"/>
      <c r="I49" s="8">
        <f>SUM(I44:I47)</f>
        <v>1472</v>
      </c>
    </row>
    <row r="50" spans="1:9" ht="13.5" thickTop="1">
      <c r="A50" s="2"/>
      <c r="B50" s="2"/>
      <c r="C50" s="15"/>
      <c r="D50" s="11"/>
      <c r="E50" s="11"/>
      <c r="F50" s="11"/>
      <c r="G50" s="15"/>
      <c r="H50" s="11"/>
      <c r="I50" s="11"/>
    </row>
    <row r="51" spans="1:9" ht="12.75">
      <c r="A51" s="2"/>
      <c r="B51" s="2"/>
      <c r="C51" s="9"/>
      <c r="D51" s="3"/>
      <c r="E51" s="3"/>
      <c r="F51" s="3"/>
      <c r="G51" s="9"/>
      <c r="H51" s="3"/>
      <c r="I51" s="3"/>
    </row>
    <row r="52" spans="1:9" ht="12.75">
      <c r="A52" s="2"/>
      <c r="B52" s="2"/>
      <c r="C52" s="9"/>
      <c r="D52" s="9"/>
      <c r="E52" s="9"/>
      <c r="F52" s="9"/>
      <c r="G52" s="9"/>
      <c r="H52" s="3"/>
      <c r="I52" s="3"/>
    </row>
    <row r="53" spans="1:9" ht="12.75">
      <c r="A53" s="2"/>
      <c r="B53" s="2"/>
      <c r="C53" s="3"/>
      <c r="D53" s="3"/>
      <c r="E53" s="3"/>
      <c r="F53" s="3"/>
      <c r="G53" s="3"/>
      <c r="H53" s="3"/>
      <c r="I53" s="3"/>
    </row>
    <row r="54" spans="1:9" ht="12.75">
      <c r="A54" s="2"/>
      <c r="B54" s="2"/>
      <c r="C54" s="3"/>
      <c r="D54" s="3"/>
      <c r="E54" s="3"/>
      <c r="F54" s="3"/>
      <c r="G54" s="3"/>
      <c r="H54" s="3"/>
      <c r="I54" s="3"/>
    </row>
    <row r="55" spans="1:9" ht="12.75">
      <c r="A55" s="2"/>
      <c r="B55" s="2"/>
      <c r="C55" s="37" t="s">
        <v>4</v>
      </c>
      <c r="D55" s="38"/>
      <c r="E55" s="38"/>
      <c r="F55" s="4"/>
      <c r="G55" s="3"/>
      <c r="H55" s="3"/>
      <c r="I55" s="3"/>
    </row>
    <row r="56" spans="1:9" ht="12.75">
      <c r="A56" s="2"/>
      <c r="B56" s="2"/>
      <c r="C56" s="4" t="s">
        <v>6</v>
      </c>
      <c r="D56" s="4"/>
      <c r="E56" s="4" t="str">
        <f>E8</f>
        <v>Preceding Year</v>
      </c>
      <c r="F56" s="4"/>
      <c r="G56" s="37" t="s">
        <v>5</v>
      </c>
      <c r="H56" s="38"/>
      <c r="I56" s="38"/>
    </row>
    <row r="57" spans="1:9" ht="12.75">
      <c r="A57" s="2"/>
      <c r="B57" s="2"/>
      <c r="C57" s="4" t="s">
        <v>8</v>
      </c>
      <c r="D57" s="4"/>
      <c r="E57" s="4" t="str">
        <f>E9</f>
        <v>Corresponding </v>
      </c>
      <c r="F57" s="4"/>
      <c r="G57" s="4" t="s">
        <v>47</v>
      </c>
      <c r="H57" s="4"/>
      <c r="I57" s="4" t="s">
        <v>48</v>
      </c>
    </row>
    <row r="58" spans="1:9" ht="12.75">
      <c r="A58" s="2"/>
      <c r="B58" s="2"/>
      <c r="C58" s="4" t="s">
        <v>10</v>
      </c>
      <c r="D58" s="7"/>
      <c r="E58" s="4" t="s">
        <v>10</v>
      </c>
      <c r="F58" s="7"/>
      <c r="G58" s="4" t="s">
        <v>10</v>
      </c>
      <c r="H58" s="7"/>
      <c r="I58" s="4" t="s">
        <v>49</v>
      </c>
    </row>
    <row r="59" spans="1:9" ht="12.75">
      <c r="A59" s="2"/>
      <c r="B59" s="2"/>
      <c r="C59" s="7" t="str">
        <f>C11</f>
        <v>31 Dec 2001</v>
      </c>
      <c r="D59" s="4"/>
      <c r="E59" s="7" t="str">
        <f>E11</f>
        <v>31 Dec 2000</v>
      </c>
      <c r="F59" s="4"/>
      <c r="G59" s="7" t="str">
        <f>G11</f>
        <v>31 Dec 2001</v>
      </c>
      <c r="H59" s="4"/>
      <c r="I59" s="7" t="str">
        <f>I11</f>
        <v>31 Dec 2000</v>
      </c>
    </row>
    <row r="60" spans="1:9" ht="12.75">
      <c r="A60" s="2"/>
      <c r="B60" s="2"/>
      <c r="C60" s="4" t="s">
        <v>13</v>
      </c>
      <c r="D60" s="3"/>
      <c r="E60" s="4" t="s">
        <v>13</v>
      </c>
      <c r="F60" s="3"/>
      <c r="G60" s="4" t="s">
        <v>13</v>
      </c>
      <c r="H60" s="3"/>
      <c r="I60" s="4" t="s">
        <v>13</v>
      </c>
    </row>
    <row r="61" spans="1:9" ht="12.75">
      <c r="A61" s="2" t="s">
        <v>50</v>
      </c>
      <c r="B61" s="2" t="s">
        <v>51</v>
      </c>
      <c r="C61" s="11">
        <f>G61</f>
        <v>0</v>
      </c>
      <c r="D61" s="3"/>
      <c r="E61" s="3" t="s">
        <v>18</v>
      </c>
      <c r="F61" s="3"/>
      <c r="G61" s="11">
        <v>0</v>
      </c>
      <c r="H61" s="3"/>
      <c r="I61" s="3" t="s">
        <v>18</v>
      </c>
    </row>
    <row r="62" spans="1:9" ht="12.75">
      <c r="A62" s="2"/>
      <c r="B62" s="2" t="s">
        <v>43</v>
      </c>
      <c r="C62" s="16">
        <f>G62</f>
        <v>0</v>
      </c>
      <c r="D62" s="3"/>
      <c r="E62" s="3" t="s">
        <v>18</v>
      </c>
      <c r="F62" s="3"/>
      <c r="G62" s="16">
        <v>0</v>
      </c>
      <c r="H62" s="3"/>
      <c r="I62" s="3" t="s">
        <v>18</v>
      </c>
    </row>
    <row r="63" spans="1:9" ht="12.75">
      <c r="A63" s="2"/>
      <c r="B63" s="2" t="s">
        <v>52</v>
      </c>
      <c r="C63" s="11"/>
      <c r="D63" s="9"/>
      <c r="E63" s="13"/>
      <c r="F63" s="9"/>
      <c r="G63" s="15"/>
      <c r="H63" s="9"/>
      <c r="I63" s="13"/>
    </row>
    <row r="64" spans="1:9" ht="13.5" thickBot="1">
      <c r="A64" s="2"/>
      <c r="B64" s="2" t="s">
        <v>53</v>
      </c>
      <c r="C64" s="10">
        <f>SUM(C61:C63)</f>
        <v>0</v>
      </c>
      <c r="D64" s="9"/>
      <c r="E64" s="8" t="s">
        <v>18</v>
      </c>
      <c r="F64" s="9"/>
      <c r="G64" s="10">
        <f>SUM(G61:G63)</f>
        <v>0</v>
      </c>
      <c r="H64" s="9"/>
      <c r="I64" s="8" t="s">
        <v>18</v>
      </c>
    </row>
    <row r="65" spans="1:9" ht="13.5" thickTop="1">
      <c r="A65" s="2"/>
      <c r="B65" s="2"/>
      <c r="C65" s="3"/>
      <c r="D65" s="3"/>
      <c r="E65" s="3"/>
      <c r="F65" s="3"/>
      <c r="G65" s="11"/>
      <c r="H65" s="3"/>
      <c r="I65" s="3"/>
    </row>
    <row r="66" spans="1:9" ht="12.75">
      <c r="A66" s="2" t="s">
        <v>54</v>
      </c>
      <c r="B66" s="2" t="s">
        <v>55</v>
      </c>
      <c r="C66" s="3"/>
      <c r="D66" s="3"/>
      <c r="E66" s="3"/>
      <c r="F66" s="3"/>
      <c r="G66" s="3"/>
      <c r="H66" s="3"/>
      <c r="I66" s="3"/>
    </row>
    <row r="67" spans="1:9" ht="13.5" thickBot="1">
      <c r="A67" s="2"/>
      <c r="B67" s="2" t="s">
        <v>56</v>
      </c>
      <c r="C67" s="8">
        <f>C49</f>
        <v>825.6048400000001</v>
      </c>
      <c r="D67" s="9"/>
      <c r="E67" s="8">
        <f>E49</f>
        <v>667</v>
      </c>
      <c r="F67" s="9"/>
      <c r="G67" s="8">
        <f>G49</f>
        <v>1599</v>
      </c>
      <c r="H67" s="9"/>
      <c r="I67" s="8">
        <f>I49</f>
        <v>1472</v>
      </c>
    </row>
    <row r="68" spans="1:9" ht="13.5" thickTop="1">
      <c r="A68" s="2"/>
      <c r="B68" s="2"/>
      <c r="C68" s="3"/>
      <c r="D68" s="3"/>
      <c r="E68" s="3"/>
      <c r="F68" s="3"/>
      <c r="G68" s="3"/>
      <c r="H68" s="3"/>
      <c r="I68" s="3"/>
    </row>
    <row r="69" spans="1:9" ht="12.75">
      <c r="A69" s="2">
        <v>3</v>
      </c>
      <c r="B69" s="2" t="s">
        <v>57</v>
      </c>
      <c r="C69" s="3"/>
      <c r="D69" s="3"/>
      <c r="E69" s="3"/>
      <c r="F69" s="3"/>
      <c r="G69" s="3"/>
      <c r="H69" s="3"/>
      <c r="I69" s="3"/>
    </row>
    <row r="70" spans="1:9" ht="12.75">
      <c r="A70" s="2"/>
      <c r="B70" s="2" t="s">
        <v>58</v>
      </c>
      <c r="C70" s="3"/>
      <c r="D70" s="3"/>
      <c r="E70" s="3"/>
      <c r="F70" s="3"/>
      <c r="G70" s="3"/>
      <c r="H70" s="3"/>
      <c r="I70" s="3"/>
    </row>
    <row r="71" spans="1:9" ht="12.75">
      <c r="A71" s="2"/>
      <c r="B71" s="2" t="s">
        <v>59</v>
      </c>
      <c r="C71" s="3"/>
      <c r="D71" s="3"/>
      <c r="E71" s="3"/>
      <c r="F71" s="3"/>
      <c r="G71" s="3"/>
      <c r="H71" s="3"/>
      <c r="I71" s="3"/>
    </row>
    <row r="72" spans="1:9" ht="12.75">
      <c r="A72" s="2"/>
      <c r="B72" s="2"/>
      <c r="C72" s="3"/>
      <c r="D72" s="3"/>
      <c r="E72" s="3"/>
      <c r="F72" s="3"/>
      <c r="G72" s="3"/>
      <c r="H72" s="3"/>
      <c r="I72" s="3"/>
    </row>
    <row r="73" spans="1:9" ht="12.75">
      <c r="A73" s="2"/>
      <c r="B73" s="2" t="s">
        <v>60</v>
      </c>
      <c r="C73" s="3"/>
      <c r="D73" s="3"/>
      <c r="E73" s="3"/>
      <c r="F73" s="3"/>
      <c r="G73" s="3"/>
      <c r="H73" s="3"/>
      <c r="I73" s="3"/>
    </row>
    <row r="74" spans="1:9" ht="13.5" thickBot="1">
      <c r="A74" s="2"/>
      <c r="B74" s="2" t="s">
        <v>61</v>
      </c>
      <c r="C74" s="17">
        <f>C67/16000*100</f>
        <v>5.160030250000001</v>
      </c>
      <c r="D74" s="18"/>
      <c r="E74" s="17">
        <f>E67/16000*100</f>
        <v>4.16875</v>
      </c>
      <c r="F74" s="18"/>
      <c r="G74" s="17">
        <f>G67/16000*100</f>
        <v>9.99375</v>
      </c>
      <c r="H74" s="18"/>
      <c r="I74" s="17">
        <v>9.2</v>
      </c>
    </row>
    <row r="75" spans="1:9" ht="13.5" thickTop="1">
      <c r="A75" s="2"/>
      <c r="B75" s="2"/>
      <c r="C75" s="3"/>
      <c r="D75" s="3"/>
      <c r="E75" s="3"/>
      <c r="F75" s="3"/>
      <c r="G75" s="3"/>
      <c r="H75" s="3"/>
      <c r="I75" s="3"/>
    </row>
    <row r="76" spans="1:9" ht="12.75">
      <c r="A76" s="2"/>
      <c r="B76" s="2" t="s">
        <v>62</v>
      </c>
      <c r="C76" s="3"/>
      <c r="D76" s="3"/>
      <c r="E76" s="3"/>
      <c r="F76" s="3"/>
      <c r="G76" s="3"/>
      <c r="H76" s="3"/>
      <c r="I76" s="3"/>
    </row>
    <row r="77" spans="1:9" ht="13.5" thickBot="1">
      <c r="A77" s="2"/>
      <c r="B77" s="2" t="s">
        <v>61</v>
      </c>
      <c r="C77" s="8" t="s">
        <v>63</v>
      </c>
      <c r="D77" s="18"/>
      <c r="E77" s="17" t="s">
        <v>63</v>
      </c>
      <c r="F77" s="18"/>
      <c r="G77" s="17" t="s">
        <v>63</v>
      </c>
      <c r="H77" s="18"/>
      <c r="I77" s="17" t="s">
        <v>63</v>
      </c>
    </row>
    <row r="78" spans="1:9" ht="13.5" thickTop="1">
      <c r="A78" s="2"/>
      <c r="B78" s="2"/>
      <c r="C78" s="3"/>
      <c r="D78" s="3"/>
      <c r="E78" s="3"/>
      <c r="F78" s="3"/>
      <c r="G78" s="3"/>
      <c r="H78" s="3"/>
      <c r="I78" s="3"/>
    </row>
    <row r="79" spans="1:9" ht="12.75">
      <c r="A79" s="2"/>
      <c r="B79" s="2"/>
      <c r="C79" s="3"/>
      <c r="D79" s="3"/>
      <c r="E79" s="3"/>
      <c r="F79" s="3"/>
      <c r="G79" s="3"/>
      <c r="H79" s="3"/>
      <c r="I79" s="3"/>
    </row>
    <row r="80" spans="1:9" ht="12.75">
      <c r="A80" s="19"/>
      <c r="B80" s="20" t="s">
        <v>64</v>
      </c>
      <c r="C80" s="21"/>
      <c r="D80" s="21"/>
      <c r="E80" s="21"/>
      <c r="F80" s="21"/>
      <c r="G80" s="21"/>
      <c r="H80" s="21"/>
      <c r="I80" s="21"/>
    </row>
    <row r="81" spans="1:9" ht="12.75">
      <c r="A81" s="19"/>
      <c r="B81" s="22" t="s">
        <v>65</v>
      </c>
      <c r="C81" s="23" t="s">
        <v>13</v>
      </c>
      <c r="D81" s="21"/>
      <c r="E81" s="21"/>
      <c r="F81" s="21"/>
      <c r="G81" s="21"/>
      <c r="H81" s="21"/>
      <c r="I81" s="21"/>
    </row>
    <row r="82" spans="1:9" ht="12.75">
      <c r="A82" s="19"/>
      <c r="B82" s="19" t="s">
        <v>66</v>
      </c>
      <c r="C82" s="21">
        <v>56</v>
      </c>
      <c r="D82" s="21"/>
      <c r="E82" s="21"/>
      <c r="F82" s="21"/>
      <c r="G82" s="21"/>
      <c r="H82" s="21"/>
      <c r="I82" s="21"/>
    </row>
    <row r="83" spans="1:9" ht="12.75">
      <c r="A83" s="19"/>
      <c r="B83" s="19" t="s">
        <v>67</v>
      </c>
      <c r="C83" s="21">
        <v>-7</v>
      </c>
      <c r="D83" s="21"/>
      <c r="E83" s="21"/>
      <c r="F83" s="21"/>
      <c r="G83" s="21"/>
      <c r="H83" s="21"/>
      <c r="I83" s="21"/>
    </row>
    <row r="84" spans="1:9" ht="12.75">
      <c r="A84" s="19"/>
      <c r="B84" s="19" t="s">
        <v>68</v>
      </c>
      <c r="C84" s="21">
        <v>10</v>
      </c>
      <c r="D84" s="21"/>
      <c r="E84" s="21"/>
      <c r="F84" s="21"/>
      <c r="G84" s="21"/>
      <c r="H84" s="21"/>
      <c r="I84" s="21"/>
    </row>
    <row r="85" spans="1:9" ht="12.75">
      <c r="A85" s="19"/>
      <c r="B85" s="19" t="s">
        <v>69</v>
      </c>
      <c r="C85" s="21">
        <v>218</v>
      </c>
      <c r="D85" s="21"/>
      <c r="E85" s="21"/>
      <c r="F85" s="21"/>
      <c r="G85" s="21"/>
      <c r="H85" s="21"/>
      <c r="I85" s="21"/>
    </row>
    <row r="86" spans="1:9" ht="13.5" thickBot="1">
      <c r="A86" s="19"/>
      <c r="B86" s="19"/>
      <c r="C86" s="24">
        <f>SUM(C82:C85)</f>
        <v>277</v>
      </c>
      <c r="D86" s="21"/>
      <c r="E86" s="21"/>
      <c r="F86" s="21"/>
      <c r="G86" s="21"/>
      <c r="H86" s="21"/>
      <c r="I86" s="21"/>
    </row>
    <row r="87" spans="1:9" ht="13.5" thickTop="1">
      <c r="A87" s="19"/>
      <c r="B87" s="19"/>
      <c r="C87" s="25"/>
      <c r="D87" s="21"/>
      <c r="E87" s="21"/>
      <c r="F87" s="21"/>
      <c r="G87" s="21"/>
      <c r="H87" s="21"/>
      <c r="I87" s="21"/>
    </row>
    <row r="88" spans="1:9" ht="12.75">
      <c r="A88" s="19" t="s">
        <v>102</v>
      </c>
      <c r="B88" s="19"/>
      <c r="C88" s="21"/>
      <c r="D88" s="21"/>
      <c r="E88" s="21"/>
      <c r="F88" s="21"/>
      <c r="G88" s="21"/>
      <c r="H88" s="21"/>
      <c r="I88" s="21"/>
    </row>
    <row r="89" spans="1:9" ht="12.75">
      <c r="A89" s="19" t="s">
        <v>103</v>
      </c>
      <c r="B89" s="19"/>
      <c r="C89" s="21"/>
      <c r="D89" s="21"/>
      <c r="E89" s="21"/>
      <c r="F89" s="21"/>
      <c r="G89" s="21"/>
      <c r="H89" s="21"/>
      <c r="I89" s="21"/>
    </row>
    <row r="90" spans="1:9" ht="12.75">
      <c r="A90" s="2"/>
      <c r="B90" s="2"/>
      <c r="C90" s="3"/>
      <c r="D90" s="3"/>
      <c r="E90" s="3"/>
      <c r="F90" s="3"/>
      <c r="G90" s="3"/>
      <c r="H90" s="3"/>
      <c r="I90" s="3"/>
    </row>
    <row r="91" spans="1:9" ht="12.75">
      <c r="A91" s="1" t="s">
        <v>70</v>
      </c>
      <c r="B91" s="2"/>
      <c r="C91" s="3"/>
      <c r="D91" s="3"/>
      <c r="E91" s="3"/>
      <c r="F91" s="3"/>
      <c r="G91" s="3"/>
      <c r="H91" s="3"/>
      <c r="I91" s="3"/>
    </row>
    <row r="92" spans="1:9" ht="12.75">
      <c r="A92" s="2"/>
      <c r="B92" s="2"/>
      <c r="C92" s="3"/>
      <c r="D92" s="4"/>
      <c r="E92" s="4" t="s">
        <v>71</v>
      </c>
      <c r="F92" s="4"/>
      <c r="G92" s="4"/>
      <c r="H92" s="4"/>
      <c r="I92" s="4" t="s">
        <v>72</v>
      </c>
    </row>
    <row r="93" spans="1:9" ht="12.75">
      <c r="A93" s="2"/>
      <c r="B93" s="2"/>
      <c r="C93" s="3"/>
      <c r="D93" s="4"/>
      <c r="E93" s="4" t="s">
        <v>73</v>
      </c>
      <c r="F93" s="4"/>
      <c r="G93" s="4"/>
      <c r="H93" s="4"/>
      <c r="I93" s="4" t="s">
        <v>74</v>
      </c>
    </row>
    <row r="94" spans="1:9" ht="12.75">
      <c r="A94" s="2"/>
      <c r="B94" s="2"/>
      <c r="C94" s="3"/>
      <c r="D94" s="7"/>
      <c r="E94" s="7" t="s">
        <v>11</v>
      </c>
      <c r="F94" s="7"/>
      <c r="G94" s="7"/>
      <c r="H94" s="7"/>
      <c r="I94" s="7" t="s">
        <v>75</v>
      </c>
    </row>
    <row r="95" spans="1:9" ht="12.75">
      <c r="A95" s="2"/>
      <c r="B95" s="2"/>
      <c r="C95" s="3"/>
      <c r="D95" s="4"/>
      <c r="E95" s="4" t="s">
        <v>13</v>
      </c>
      <c r="F95" s="4"/>
      <c r="G95" s="4"/>
      <c r="H95" s="4"/>
      <c r="I95" s="4" t="s">
        <v>13</v>
      </c>
    </row>
    <row r="96" spans="1:9" ht="12.75">
      <c r="A96" s="2"/>
      <c r="B96" s="2"/>
      <c r="C96" s="3"/>
      <c r="D96" s="3"/>
      <c r="E96" s="3"/>
      <c r="F96" s="3"/>
      <c r="G96" s="3"/>
      <c r="H96" s="3"/>
      <c r="I96" s="3"/>
    </row>
    <row r="97" spans="1:9" ht="12.75">
      <c r="A97" s="5">
        <v>1</v>
      </c>
      <c r="B97" s="2" t="s">
        <v>76</v>
      </c>
      <c r="C97" s="3"/>
      <c r="D97" s="3"/>
      <c r="E97" s="3">
        <f>'[2]Consol'!$V$42/1000</f>
        <v>5788.1422</v>
      </c>
      <c r="F97" s="3"/>
      <c r="G97" s="3"/>
      <c r="H97" s="3"/>
      <c r="I97" s="9">
        <f>'[3]CONSO'!$S$78/1000</f>
        <v>6924.005281300001</v>
      </c>
    </row>
    <row r="98" spans="1:9" ht="12.75">
      <c r="A98" s="5">
        <v>2</v>
      </c>
      <c r="B98" s="2" t="s">
        <v>77</v>
      </c>
      <c r="C98" s="3"/>
      <c r="D98" s="3"/>
      <c r="E98" s="3">
        <f>'[2]Consol'!$V$45/1000</f>
        <v>1386.881</v>
      </c>
      <c r="F98" s="3"/>
      <c r="G98" s="3"/>
      <c r="H98" s="3"/>
      <c r="I98" s="9">
        <f>'[3]CONSO'!$S$81/1000</f>
        <v>1352.276</v>
      </c>
    </row>
    <row r="99" spans="1:9" ht="12.75">
      <c r="A99" s="5">
        <v>3</v>
      </c>
      <c r="B99" s="2" t="s">
        <v>78</v>
      </c>
      <c r="C99" s="3"/>
      <c r="D99" s="3"/>
      <c r="E99" s="3">
        <f>'[2]Consol'!$V$46/1000</f>
        <v>60</v>
      </c>
      <c r="F99" s="3"/>
      <c r="G99" s="3"/>
      <c r="H99" s="3"/>
      <c r="I99" s="9">
        <f>'[3]CONSO'!$S$82/1000</f>
        <v>60</v>
      </c>
    </row>
    <row r="100" spans="1:9" ht="12.75">
      <c r="A100" s="5"/>
      <c r="B100" s="2"/>
      <c r="C100" s="3"/>
      <c r="D100" s="3"/>
      <c r="E100" s="3"/>
      <c r="F100" s="3"/>
      <c r="G100" s="3"/>
      <c r="H100" s="3"/>
      <c r="I100" s="3"/>
    </row>
    <row r="101" spans="1:9" ht="12.75">
      <c r="A101" s="5">
        <v>4</v>
      </c>
      <c r="B101" s="2" t="s">
        <v>79</v>
      </c>
      <c r="C101" s="3"/>
      <c r="D101" s="3"/>
      <c r="E101" s="3"/>
      <c r="F101" s="3"/>
      <c r="G101" s="3"/>
      <c r="H101" s="3"/>
      <c r="I101" s="3"/>
    </row>
    <row r="102" spans="1:9" ht="12.75">
      <c r="A102" s="5"/>
      <c r="B102" s="26" t="s">
        <v>80</v>
      </c>
      <c r="C102" s="3"/>
      <c r="D102" s="3"/>
      <c r="E102" s="27">
        <f>'[2]Consol'!$V$49/1000</f>
        <v>7449.933300000001</v>
      </c>
      <c r="F102" s="3"/>
      <c r="G102" s="3"/>
      <c r="H102" s="3"/>
      <c r="I102" s="27">
        <f>7996853/1000</f>
        <v>7996.853</v>
      </c>
    </row>
    <row r="103" spans="1:9" ht="12.75">
      <c r="A103" s="5"/>
      <c r="B103" s="26" t="s">
        <v>81</v>
      </c>
      <c r="C103" s="3"/>
      <c r="D103" s="3"/>
      <c r="E103" s="28">
        <v>21084</v>
      </c>
      <c r="F103" s="3"/>
      <c r="G103" s="3"/>
      <c r="H103" s="3"/>
      <c r="I103" s="28">
        <f>13030741/1000</f>
        <v>13030.741</v>
      </c>
    </row>
    <row r="104" spans="1:9" ht="12.75">
      <c r="A104" s="5"/>
      <c r="B104" s="26" t="s">
        <v>82</v>
      </c>
      <c r="C104" s="3"/>
      <c r="D104" s="3"/>
      <c r="E104" s="28">
        <v>7157</v>
      </c>
      <c r="F104" s="3"/>
      <c r="G104" s="3"/>
      <c r="H104" s="3"/>
      <c r="I104" s="28">
        <f>(2696457+4588246)/1000</f>
        <v>7284.703</v>
      </c>
    </row>
    <row r="105" spans="1:9" ht="12.75">
      <c r="A105" s="5"/>
      <c r="B105" s="26" t="s">
        <v>83</v>
      </c>
      <c r="C105" s="3"/>
      <c r="D105" s="3"/>
      <c r="E105" s="29">
        <v>6426</v>
      </c>
      <c r="F105" s="3"/>
      <c r="G105" s="3"/>
      <c r="H105" s="3"/>
      <c r="I105" s="29">
        <f>5234124/1000+0.2</f>
        <v>5234.324</v>
      </c>
    </row>
    <row r="106" spans="1:9" ht="12.75">
      <c r="A106" s="5"/>
      <c r="B106" s="26"/>
      <c r="C106" s="3"/>
      <c r="D106" s="3"/>
      <c r="E106" s="3">
        <f>SUM(E102:E105)</f>
        <v>42116.933300000004</v>
      </c>
      <c r="F106" s="3"/>
      <c r="G106" s="3"/>
      <c r="H106" s="3"/>
      <c r="I106" s="9">
        <f>SUM(I102:I105)</f>
        <v>33546.621</v>
      </c>
    </row>
    <row r="107" spans="1:9" ht="12.75">
      <c r="A107" s="5"/>
      <c r="B107" s="2"/>
      <c r="C107" s="3"/>
      <c r="D107" s="3"/>
      <c r="E107" s="3"/>
      <c r="F107" s="3"/>
      <c r="G107" s="3"/>
      <c r="H107" s="3"/>
      <c r="I107" s="3"/>
    </row>
    <row r="108" spans="1:9" ht="12.75">
      <c r="A108" s="5">
        <v>5</v>
      </c>
      <c r="B108" s="2" t="s">
        <v>84</v>
      </c>
      <c r="C108" s="3"/>
      <c r="D108" s="3"/>
      <c r="E108" s="3"/>
      <c r="F108" s="3"/>
      <c r="G108" s="3"/>
      <c r="H108" s="3"/>
      <c r="I108" s="3"/>
    </row>
    <row r="109" spans="1:9" ht="12.75">
      <c r="A109" s="5"/>
      <c r="B109" s="26" t="s">
        <v>85</v>
      </c>
      <c r="C109" s="3"/>
      <c r="D109" s="3"/>
      <c r="E109" s="27">
        <v>10552</v>
      </c>
      <c r="F109" s="3"/>
      <c r="G109" s="3"/>
      <c r="H109" s="3"/>
      <c r="I109" s="27">
        <f>4776301/1000+0.2</f>
        <v>4776.501</v>
      </c>
    </row>
    <row r="110" spans="1:9" ht="12.75">
      <c r="A110" s="5"/>
      <c r="B110" s="26" t="s">
        <v>86</v>
      </c>
      <c r="C110" s="3"/>
      <c r="D110" s="3"/>
      <c r="E110" s="28">
        <v>1879</v>
      </c>
      <c r="F110" s="3"/>
      <c r="G110" s="3"/>
      <c r="H110" s="3"/>
      <c r="I110" s="28">
        <f>(1355120)/1000</f>
        <v>1355.12</v>
      </c>
    </row>
    <row r="111" spans="1:9" ht="12.75">
      <c r="A111" s="5"/>
      <c r="B111" s="26" t="s">
        <v>87</v>
      </c>
      <c r="C111" s="3"/>
      <c r="D111" s="3"/>
      <c r="E111" s="28">
        <v>4142</v>
      </c>
      <c r="F111" s="3"/>
      <c r="G111" s="3"/>
      <c r="H111" s="3"/>
      <c r="I111" s="30">
        <f>(4186457+107947)/1000</f>
        <v>4294.404</v>
      </c>
    </row>
    <row r="112" spans="1:9" ht="12.75">
      <c r="A112" s="5"/>
      <c r="B112" s="26" t="s">
        <v>88</v>
      </c>
      <c r="C112" s="3"/>
      <c r="D112" s="3"/>
      <c r="E112" s="28">
        <v>597</v>
      </c>
      <c r="F112" s="3"/>
      <c r="G112" s="3"/>
      <c r="H112" s="3"/>
      <c r="I112" s="28">
        <f>479902/1000</f>
        <v>479.902</v>
      </c>
    </row>
    <row r="113" spans="1:9" ht="12.75">
      <c r="A113" s="5"/>
      <c r="B113" s="26" t="s">
        <v>89</v>
      </c>
      <c r="C113" s="3"/>
      <c r="D113" s="3"/>
      <c r="E113" s="28">
        <v>560</v>
      </c>
      <c r="F113" s="3"/>
      <c r="G113" s="3"/>
      <c r="H113" s="3"/>
      <c r="I113" s="31">
        <v>0</v>
      </c>
    </row>
    <row r="114" spans="1:9" ht="12.75">
      <c r="A114" s="5"/>
      <c r="B114" s="26" t="s">
        <v>90</v>
      </c>
      <c r="C114" s="3"/>
      <c r="D114" s="3"/>
      <c r="E114" s="32">
        <v>1860</v>
      </c>
      <c r="F114" s="3"/>
      <c r="G114" s="3"/>
      <c r="H114" s="3"/>
      <c r="I114" s="32">
        <f>2128866/1000</f>
        <v>2128.866</v>
      </c>
    </row>
    <row r="115" spans="1:9" ht="12.75">
      <c r="A115" s="5"/>
      <c r="B115" s="26"/>
      <c r="C115" s="3"/>
      <c r="D115" s="3"/>
      <c r="E115" s="3">
        <f>SUM(E109:E114)</f>
        <v>19590</v>
      </c>
      <c r="F115" s="3"/>
      <c r="G115" s="3"/>
      <c r="H115" s="3"/>
      <c r="I115" s="33">
        <f>SUM(I109:I114)</f>
        <v>13034.793000000001</v>
      </c>
    </row>
    <row r="116" spans="1:9" ht="12.75">
      <c r="A116" s="5"/>
      <c r="B116" s="2"/>
      <c r="C116" s="3"/>
      <c r="D116" s="3"/>
      <c r="E116" s="3"/>
      <c r="F116" s="3"/>
      <c r="G116" s="3"/>
      <c r="H116" s="3"/>
      <c r="I116" s="3"/>
    </row>
    <row r="117" spans="1:9" ht="12.75">
      <c r="A117" s="5">
        <v>6</v>
      </c>
      <c r="B117" s="2" t="s">
        <v>91</v>
      </c>
      <c r="C117" s="3"/>
      <c r="D117" s="3"/>
      <c r="E117" s="34">
        <f>E106-E115</f>
        <v>22526.933300000004</v>
      </c>
      <c r="F117" s="3"/>
      <c r="G117" s="3"/>
      <c r="H117" s="3"/>
      <c r="I117" s="34">
        <f>I106-I115</f>
        <v>20511.827999999998</v>
      </c>
    </row>
    <row r="118" spans="1:9" ht="12.75">
      <c r="A118" s="5"/>
      <c r="B118" s="2"/>
      <c r="C118" s="3"/>
      <c r="D118" s="3"/>
      <c r="E118" s="3"/>
      <c r="F118" s="3"/>
      <c r="G118" s="3"/>
      <c r="H118" s="3"/>
      <c r="I118" s="3"/>
    </row>
    <row r="119" spans="1:9" ht="13.5" thickBot="1">
      <c r="A119" s="5"/>
      <c r="B119" s="2"/>
      <c r="C119" s="3"/>
      <c r="D119" s="3"/>
      <c r="E119" s="35">
        <f>SUM(E97:E99)+E117</f>
        <v>29761.956500000004</v>
      </c>
      <c r="F119" s="3"/>
      <c r="G119" s="3"/>
      <c r="H119" s="3"/>
      <c r="I119" s="35">
        <f>I117+SUM(I97:I99)</f>
        <v>28848.1092813</v>
      </c>
    </row>
    <row r="120" spans="1:9" ht="13.5" thickTop="1">
      <c r="A120" s="5"/>
      <c r="B120" s="2"/>
      <c r="C120" s="3"/>
      <c r="D120" s="3"/>
      <c r="E120" s="3"/>
      <c r="F120" s="3"/>
      <c r="G120" s="3"/>
      <c r="H120" s="3"/>
      <c r="I120" s="3"/>
    </row>
    <row r="121" spans="1:9" ht="12.75">
      <c r="A121" s="5">
        <v>7</v>
      </c>
      <c r="B121" s="2" t="s">
        <v>92</v>
      </c>
      <c r="C121" s="3"/>
      <c r="D121" s="3"/>
      <c r="E121" s="3"/>
      <c r="F121" s="3"/>
      <c r="G121" s="3"/>
      <c r="H121" s="3"/>
      <c r="I121" s="3"/>
    </row>
    <row r="122" spans="1:9" ht="12.75">
      <c r="A122" s="5"/>
      <c r="B122" s="2" t="s">
        <v>93</v>
      </c>
      <c r="C122" s="3"/>
      <c r="D122" s="3"/>
      <c r="E122" s="3">
        <f>'[4]Consol'!$T$79/1000</f>
        <v>16000</v>
      </c>
      <c r="F122" s="3"/>
      <c r="G122" s="3"/>
      <c r="H122" s="3"/>
      <c r="I122" s="3">
        <f>'[3]CONSO'!$S$114/1000</f>
        <v>16000</v>
      </c>
    </row>
    <row r="123" spans="1:9" ht="12.75">
      <c r="A123" s="5"/>
      <c r="B123" s="2" t="s">
        <v>94</v>
      </c>
      <c r="C123" s="3"/>
      <c r="D123" s="3"/>
      <c r="E123" s="3"/>
      <c r="F123" s="3"/>
      <c r="G123" s="3"/>
      <c r="H123" s="3"/>
      <c r="I123" s="3"/>
    </row>
    <row r="124" spans="1:9" ht="12.75">
      <c r="A124" s="5"/>
      <c r="B124" s="26" t="s">
        <v>95</v>
      </c>
      <c r="C124" s="3"/>
      <c r="D124" s="3"/>
      <c r="E124" s="3">
        <f>'[2]Consol'!$V$84/1000</f>
        <v>840</v>
      </c>
      <c r="F124" s="3"/>
      <c r="G124" s="3"/>
      <c r="H124" s="3"/>
      <c r="I124" s="3">
        <f>903600/1000</f>
        <v>903.6</v>
      </c>
    </row>
    <row r="125" spans="1:9" ht="12.75">
      <c r="A125" s="5"/>
      <c r="B125" s="26" t="s">
        <v>96</v>
      </c>
      <c r="C125" s="3"/>
      <c r="D125" s="3"/>
      <c r="E125" s="3">
        <f>10617-560</f>
        <v>10057</v>
      </c>
      <c r="F125" s="3"/>
      <c r="G125" s="3"/>
      <c r="H125" s="3"/>
      <c r="I125" s="3">
        <f>9018225/1000</f>
        <v>9018.225</v>
      </c>
    </row>
    <row r="126" spans="1:9" ht="12.75">
      <c r="A126" s="5"/>
      <c r="B126" s="26" t="s">
        <v>97</v>
      </c>
      <c r="C126" s="3"/>
      <c r="D126" s="3"/>
      <c r="E126" s="3">
        <f>('[2]Consol'!$V$82/1000)</f>
        <v>1089.6003959999998</v>
      </c>
      <c r="F126" s="3"/>
      <c r="G126" s="3"/>
      <c r="H126" s="3"/>
      <c r="I126" s="3">
        <f>1373205/1000</f>
        <v>1373.205</v>
      </c>
    </row>
    <row r="127" spans="1:9" ht="12.75">
      <c r="A127" s="5"/>
      <c r="B127" s="2"/>
      <c r="C127" s="3"/>
      <c r="D127" s="3"/>
      <c r="E127" s="3"/>
      <c r="F127" s="3"/>
      <c r="G127" s="3"/>
      <c r="H127" s="3"/>
      <c r="I127" s="3"/>
    </row>
    <row r="128" spans="1:9" ht="12.75">
      <c r="A128" s="5">
        <v>8</v>
      </c>
      <c r="B128" s="2" t="s">
        <v>98</v>
      </c>
      <c r="C128" s="3"/>
      <c r="D128" s="3"/>
      <c r="E128" s="3">
        <v>694</v>
      </c>
      <c r="F128" s="3"/>
      <c r="G128" s="3"/>
      <c r="H128" s="3"/>
      <c r="I128" s="3">
        <f>747396/1000</f>
        <v>747.396</v>
      </c>
    </row>
    <row r="129" spans="1:9" ht="12.75">
      <c r="A129" s="5">
        <v>9</v>
      </c>
      <c r="B129" s="2" t="s">
        <v>99</v>
      </c>
      <c r="C129" s="3"/>
      <c r="D129" s="3"/>
      <c r="E129" s="14">
        <v>881</v>
      </c>
      <c r="F129" s="3"/>
      <c r="G129" s="3"/>
      <c r="H129" s="3"/>
      <c r="I129" s="14">
        <f>427653/1000</f>
        <v>427.653</v>
      </c>
    </row>
    <row r="130" spans="1:9" ht="12.75">
      <c r="A130" s="5">
        <v>10</v>
      </c>
      <c r="B130" s="2" t="s">
        <v>100</v>
      </c>
      <c r="C130" s="3"/>
      <c r="D130" s="3"/>
      <c r="E130" s="3">
        <v>200</v>
      </c>
      <c r="F130" s="3"/>
      <c r="G130" s="3"/>
      <c r="H130" s="3"/>
      <c r="I130" s="3">
        <f>378026/1000</f>
        <v>378.026</v>
      </c>
    </row>
    <row r="131" spans="1:9" ht="13.5" thickBot="1">
      <c r="A131" s="5"/>
      <c r="B131" s="2"/>
      <c r="C131" s="3"/>
      <c r="D131" s="3"/>
      <c r="E131" s="35">
        <f>SUM(E122:E130)</f>
        <v>29761.600396</v>
      </c>
      <c r="F131" s="3"/>
      <c r="G131" s="3"/>
      <c r="H131" s="3"/>
      <c r="I131" s="35">
        <f>SUM(I122:I130)-0.5</f>
        <v>28847.605</v>
      </c>
    </row>
    <row r="132" spans="1:9" ht="13.5" thickTop="1">
      <c r="A132" s="5"/>
      <c r="B132" s="2"/>
      <c r="C132" s="3"/>
      <c r="D132" s="3"/>
      <c r="E132" s="3"/>
      <c r="F132" s="3"/>
      <c r="G132" s="3"/>
      <c r="H132" s="3"/>
      <c r="I132" s="3"/>
    </row>
    <row r="133" spans="1:9" ht="13.5" thickBot="1">
      <c r="A133" s="5">
        <v>11</v>
      </c>
      <c r="B133" s="2" t="s">
        <v>101</v>
      </c>
      <c r="C133" s="3"/>
      <c r="D133" s="3"/>
      <c r="E133" s="17">
        <v>1.75</v>
      </c>
      <c r="F133" s="3"/>
      <c r="G133" s="3"/>
      <c r="H133" s="3"/>
      <c r="I133" s="36">
        <v>1.71</v>
      </c>
    </row>
    <row r="134" spans="1:9" ht="13.5" thickTop="1">
      <c r="A134" s="2"/>
      <c r="B134" s="2"/>
      <c r="C134" s="3"/>
      <c r="D134" s="3"/>
      <c r="E134" s="3"/>
      <c r="F134" s="3"/>
      <c r="G134" s="3"/>
      <c r="H134" s="3"/>
      <c r="I134" s="3"/>
    </row>
    <row r="135" spans="1:9" ht="12.75">
      <c r="A135" s="2"/>
      <c r="B135" s="2"/>
      <c r="C135" s="3"/>
      <c r="D135" s="3"/>
      <c r="E135" s="3"/>
      <c r="F135" s="3"/>
      <c r="G135" s="3"/>
      <c r="H135" s="3"/>
      <c r="I135" s="3"/>
    </row>
  </sheetData>
  <mergeCells count="4">
    <mergeCell ref="C7:E7"/>
    <mergeCell ref="G7:I7"/>
    <mergeCell ref="C55:E55"/>
    <mergeCell ref="G56:I56"/>
  </mergeCells>
  <printOptions/>
  <pageMargins left="0.42" right="0.41" top="1" bottom="1" header="0.5" footer="0.5"/>
  <pageSetup horizontalDpi="600" verticalDpi="600" orientation="portrait" scale="80" r:id="rId3"/>
  <rowBreaks count="2" manualBreakCount="2">
    <brk id="53" max="255" man="1"/>
    <brk id="9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SAAG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TrudyTan</dc:creator>
  <cp:keywords/>
  <dc:description/>
  <cp:lastModifiedBy>PFA Corporate Services Sdn Bhd</cp:lastModifiedBy>
  <cp:lastPrinted>2002-02-27T03:39:46Z</cp:lastPrinted>
  <dcterms:created xsi:type="dcterms:W3CDTF">2002-02-27T03:34:27Z</dcterms:created>
  <dcterms:modified xsi:type="dcterms:W3CDTF">2002-02-27T05:49:33Z</dcterms:modified>
  <cp:category/>
  <cp:version/>
  <cp:contentType/>
  <cp:contentStatus/>
</cp:coreProperties>
</file>